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oberska\Documents\Documents\SKARBNIK\BUDŻET PROJEKT\PROJEKT 2025\"/>
    </mc:Choice>
  </mc:AlternateContent>
  <xr:revisionPtr revIDLastSave="0" documentId="13_ncr:1_{5568B4D0-A4C6-403B-BD51-C875AEE8621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IN WART.UMOWY ŚCIĄGALNOŚĆ 87%" sheetId="2" r:id="rId1"/>
    <sheet name="ŚCIĄGALNOŚĆ 86%" sheetId="4" r:id="rId2"/>
    <sheet name="ŚCIĄGALNOŚĆ 85%" sheetId="5" r:id="rId3"/>
    <sheet name="MAX WARTOŚĆ UMOWY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2" i="3" l="1"/>
  <c r="D13" i="3"/>
  <c r="D15" i="5"/>
  <c r="D15" i="4"/>
  <c r="N9" i="5"/>
  <c r="M9" i="5"/>
  <c r="F9" i="5"/>
  <c r="D13" i="5" s="1"/>
  <c r="D9" i="5"/>
  <c r="G9" i="5" s="1"/>
  <c r="N8" i="5"/>
  <c r="M8" i="5"/>
  <c r="F8" i="5"/>
  <c r="D8" i="5"/>
  <c r="H8" i="5" s="1"/>
  <c r="N7" i="5"/>
  <c r="M7" i="5"/>
  <c r="F7" i="5"/>
  <c r="D7" i="5"/>
  <c r="H7" i="5" s="1"/>
  <c r="N6" i="5"/>
  <c r="M6" i="5"/>
  <c r="F6" i="5"/>
  <c r="D6" i="5"/>
  <c r="H6" i="5" s="1"/>
  <c r="N5" i="5"/>
  <c r="M5" i="5"/>
  <c r="F5" i="5"/>
  <c r="D5" i="5"/>
  <c r="H5" i="5" s="1"/>
  <c r="N4" i="5"/>
  <c r="M4" i="5"/>
  <c r="F4" i="5"/>
  <c r="D4" i="5"/>
  <c r="H4" i="5" s="1"/>
  <c r="N3" i="5"/>
  <c r="M3" i="5"/>
  <c r="F3" i="5"/>
  <c r="D3" i="5"/>
  <c r="H3" i="5" s="1"/>
  <c r="N9" i="4"/>
  <c r="M9" i="4"/>
  <c r="F9" i="4"/>
  <c r="D13" i="4" s="1"/>
  <c r="D9" i="4"/>
  <c r="G9" i="4" s="1"/>
  <c r="N8" i="4"/>
  <c r="M8" i="4"/>
  <c r="F8" i="4"/>
  <c r="D8" i="4"/>
  <c r="H8" i="4" s="1"/>
  <c r="N7" i="4"/>
  <c r="M7" i="4"/>
  <c r="F7" i="4"/>
  <c r="D7" i="4"/>
  <c r="H7" i="4" s="1"/>
  <c r="N6" i="4"/>
  <c r="M6" i="4"/>
  <c r="F6" i="4"/>
  <c r="D6" i="4"/>
  <c r="H6" i="4" s="1"/>
  <c r="N5" i="4"/>
  <c r="M5" i="4"/>
  <c r="F5" i="4"/>
  <c r="D5" i="4"/>
  <c r="H5" i="4" s="1"/>
  <c r="N4" i="4"/>
  <c r="M4" i="4"/>
  <c r="F4" i="4"/>
  <c r="D4" i="4"/>
  <c r="H4" i="4" s="1"/>
  <c r="N3" i="4"/>
  <c r="M3" i="4"/>
  <c r="F3" i="4"/>
  <c r="D3" i="4"/>
  <c r="H3" i="4" s="1"/>
  <c r="F8" i="3"/>
  <c r="F7" i="3"/>
  <c r="F6" i="3"/>
  <c r="F5" i="3"/>
  <c r="F4" i="3"/>
  <c r="F3" i="3"/>
  <c r="F9" i="3"/>
  <c r="G9" i="2"/>
  <c r="D15" i="2"/>
  <c r="D13" i="2"/>
  <c r="D14" i="2" s="1"/>
  <c r="D12" i="2"/>
  <c r="F8" i="2"/>
  <c r="F7" i="2"/>
  <c r="F6" i="2"/>
  <c r="F5" i="2"/>
  <c r="F4" i="2"/>
  <c r="F3" i="2"/>
  <c r="F9" i="2"/>
  <c r="N9" i="3"/>
  <c r="M9" i="3"/>
  <c r="D9" i="3"/>
  <c r="F12" i="3" s="1"/>
  <c r="F13" i="3" s="1"/>
  <c r="N8" i="3"/>
  <c r="M8" i="3"/>
  <c r="D8" i="3"/>
  <c r="H8" i="3" s="1"/>
  <c r="N7" i="3"/>
  <c r="M7" i="3"/>
  <c r="D7" i="3"/>
  <c r="H7" i="3" s="1"/>
  <c r="N6" i="3"/>
  <c r="M6" i="3"/>
  <c r="D6" i="3"/>
  <c r="H6" i="3" s="1"/>
  <c r="N5" i="3"/>
  <c r="M5" i="3"/>
  <c r="D5" i="3"/>
  <c r="H5" i="3" s="1"/>
  <c r="N4" i="3"/>
  <c r="M4" i="3"/>
  <c r="D4" i="3"/>
  <c r="H4" i="3" s="1"/>
  <c r="N3" i="3"/>
  <c r="M3" i="3"/>
  <c r="D3" i="3"/>
  <c r="H3" i="3" s="1"/>
  <c r="D3" i="2"/>
  <c r="M3" i="2"/>
  <c r="N3" i="2"/>
  <c r="D4" i="2"/>
  <c r="G4" i="2" s="1"/>
  <c r="M4" i="2"/>
  <c r="N4" i="2"/>
  <c r="D5" i="2"/>
  <c r="M5" i="2"/>
  <c r="N5" i="2"/>
  <c r="D6" i="2"/>
  <c r="G6" i="2" s="1"/>
  <c r="M6" i="2"/>
  <c r="N6" i="2"/>
  <c r="D7" i="2"/>
  <c r="M7" i="2"/>
  <c r="N7" i="2"/>
  <c r="D8" i="2"/>
  <c r="G8" i="2" s="1"/>
  <c r="M8" i="2"/>
  <c r="N8" i="2"/>
  <c r="D9" i="2"/>
  <c r="M9" i="2"/>
  <c r="N9" i="2"/>
  <c r="D14" i="3" l="1"/>
  <c r="D15" i="3" s="1"/>
  <c r="G9" i="3"/>
  <c r="H9" i="5"/>
  <c r="O9" i="5"/>
  <c r="J9" i="5"/>
  <c r="D12" i="5"/>
  <c r="D14" i="5" s="1"/>
  <c r="G3" i="5"/>
  <c r="G4" i="5"/>
  <c r="G5" i="5"/>
  <c r="G6" i="5"/>
  <c r="G7" i="5"/>
  <c r="G8" i="5"/>
  <c r="H9" i="4"/>
  <c r="O9" i="4"/>
  <c r="J9" i="4"/>
  <c r="D12" i="4"/>
  <c r="D14" i="4" s="1"/>
  <c r="G3" i="4"/>
  <c r="G4" i="4"/>
  <c r="G5" i="4"/>
  <c r="G6" i="4"/>
  <c r="G7" i="4"/>
  <c r="G8" i="4"/>
  <c r="G3" i="2"/>
  <c r="G5" i="2"/>
  <c r="O5" i="2" s="1"/>
  <c r="G7" i="2"/>
  <c r="H9" i="3"/>
  <c r="O9" i="3"/>
  <c r="J9" i="3"/>
  <c r="G3" i="3"/>
  <c r="G4" i="3"/>
  <c r="G5" i="3"/>
  <c r="G6" i="3"/>
  <c r="G7" i="3"/>
  <c r="G8" i="3"/>
  <c r="O4" i="2"/>
  <c r="J4" i="2"/>
  <c r="O6" i="2"/>
  <c r="J6" i="2"/>
  <c r="J8" i="2"/>
  <c r="O8" i="2"/>
  <c r="H9" i="2"/>
  <c r="O9" i="2"/>
  <c r="J9" i="2"/>
  <c r="J7" i="2"/>
  <c r="O7" i="2"/>
  <c r="O3" i="2"/>
  <c r="J3" i="2"/>
  <c r="H8" i="2"/>
  <c r="H7" i="2"/>
  <c r="H6" i="2"/>
  <c r="H5" i="2"/>
  <c r="H4" i="2"/>
  <c r="H3" i="2"/>
  <c r="O4" i="5" l="1"/>
  <c r="J4" i="5"/>
  <c r="O3" i="5"/>
  <c r="J3" i="5"/>
  <c r="O8" i="5"/>
  <c r="J8" i="5"/>
  <c r="O6" i="5"/>
  <c r="J6" i="5"/>
  <c r="O5" i="5"/>
  <c r="J5" i="5"/>
  <c r="O7" i="5"/>
  <c r="J7" i="5"/>
  <c r="O3" i="4"/>
  <c r="J3" i="4"/>
  <c r="O6" i="4"/>
  <c r="J6" i="4"/>
  <c r="O5" i="4"/>
  <c r="J5" i="4"/>
  <c r="J4" i="4"/>
  <c r="O4" i="4"/>
  <c r="O8" i="4"/>
  <c r="J8" i="4"/>
  <c r="J7" i="4"/>
  <c r="O7" i="4"/>
  <c r="J5" i="2"/>
  <c r="O7" i="3"/>
  <c r="J7" i="3"/>
  <c r="O6" i="3"/>
  <c r="J6" i="3"/>
  <c r="O5" i="3"/>
  <c r="J5" i="3"/>
  <c r="O4" i="3"/>
  <c r="J4" i="3"/>
  <c r="O3" i="3"/>
  <c r="J3" i="3"/>
  <c r="J8" i="3"/>
  <c r="O8" i="3"/>
</calcChain>
</file>

<file path=xl/sharedStrings.xml><?xml version="1.0" encoding="utf-8"?>
<sst xmlns="http://schemas.openxmlformats.org/spreadsheetml/2006/main" count="76" uniqueCount="24">
  <si>
    <t>wartość umowy</t>
  </si>
  <si>
    <t>Wpływy</t>
  </si>
  <si>
    <t>obsługa</t>
  </si>
  <si>
    <t>Koszty ogółem</t>
  </si>
  <si>
    <t>wartość niesciągalnych należności</t>
  </si>
  <si>
    <t>Koszty - ważenie</t>
  </si>
  <si>
    <t>koszt obsługi /m-c/osoba</t>
  </si>
  <si>
    <t>m-ce</t>
  </si>
  <si>
    <t>liczba mieszkańców</t>
  </si>
  <si>
    <t xml:space="preserve">Należność </t>
  </si>
  <si>
    <t>% ściągalności</t>
  </si>
  <si>
    <t>ulga na kompostowanie</t>
  </si>
  <si>
    <t>Finansowanie ogółem</t>
  </si>
  <si>
    <t>Finansowanie umowy</t>
  </si>
  <si>
    <t>Stawka w zł</t>
  </si>
  <si>
    <t>wpływ</t>
  </si>
  <si>
    <t>ulga</t>
  </si>
  <si>
    <t>86% ściagalność</t>
  </si>
  <si>
    <t>87% ściagalność</t>
  </si>
  <si>
    <t>85% ściagalność</t>
  </si>
  <si>
    <t>ANALIZA STAWKI ZA ODBIÓR ODPADÓW KOMUNALNYCH PRZY ZAŁOŻENIU PODSTAWOWEJ WARTOŚCI UMOWY I ŚCIĄGALNOŚCI NA POZIOMIE 87%</t>
  </si>
  <si>
    <t>ANALIZA STAWKI ZA ODBIÓR ODPADÓW KOMUNALNYCH PRZY ZAŁOŻENIU PODSTAWOWEJ WARTOŚCI UMOWY I ŚCIĄGALNOŚCI NA POZIOMIE 86%</t>
  </si>
  <si>
    <t>ANALIZA STAWKI ZA ODBIÓR ODPADÓW KOMUNALNYCH PRZY ZAŁOŻENIU PODSTAWOWEJ WARTOŚCI UMOWY I ŚCIĄGALNOŚCI NA POZIOMIE 85%</t>
  </si>
  <si>
    <t>ANALIZA STAWKI ZA ODBIÓR ODPADÓW KOMUNALNYCH PRZY ZAŁOŻENIU MAKSYMALNEJ WARTOŚCI UMOWY I ŚCIĄGALNOŚCI NA POZIOMIE 87%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</si>
</sst>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z_ł_-;\-* #,##0.00\ _z_ł_-;_-* &quot;-&quot;??\ _z_ł_-;_-@_-"/>
    <numFmt numFmtId="165" formatCode="_-* #,##0\ _z_ł_-;\-* #,##0\ _z_ł_-;_-* &quot;-&quot;??\ _z_ł_-;_-@_-"/>
  </numFmts>
  <fonts count="4"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0"/>
      <color theme="1"/>
      <name val="Czcionka tekstu podstawowego"/>
      <family val="2"/>
      <charset val="238"/>
    </font>
    <font>
      <b/>
      <sz val="11"/>
      <color theme="1"/>
      <name val="Czcionka tekstu podstawowego"/>
      <charset val="238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6">
    <xf numFmtId="0" fontId="0" fillId="0" borderId="0" xfId="0"/>
    <xf numFmtId="164" fontId="0" fillId="0" borderId="0" xfId="1" applyFont="1" applyAlignment="1">
      <alignment vertical="center" wrapText="1"/>
    </xf>
    <xf numFmtId="165" fontId="0" fillId="0" borderId="0" xfId="1" applyNumberFormat="1" applyFont="1" applyAlignment="1">
      <alignment vertical="center" wrapText="1"/>
    </xf>
    <xf numFmtId="164" fontId="0" fillId="0" borderId="0" xfId="1" applyFont="1" applyFill="1" applyAlignment="1">
      <alignment vertical="center" wrapText="1"/>
    </xf>
    <xf numFmtId="164" fontId="0" fillId="0" borderId="0" xfId="1" applyFont="1" applyAlignment="1">
      <alignment horizontal="center" vertical="center" wrapText="1"/>
    </xf>
    <xf numFmtId="165" fontId="0" fillId="0" borderId="0" xfId="1" applyNumberFormat="1" applyFont="1" applyAlignment="1">
      <alignment horizontal="center" vertical="center" wrapText="1"/>
    </xf>
    <xf numFmtId="164" fontId="2" fillId="0" borderId="0" xfId="1" applyFont="1" applyAlignment="1">
      <alignment horizontal="center" vertical="center" wrapText="1"/>
    </xf>
    <xf numFmtId="164" fontId="0" fillId="2" borderId="0" xfId="1" applyFont="1" applyFill="1" applyAlignment="1">
      <alignment horizontal="center" vertical="center" wrapText="1"/>
    </xf>
    <xf numFmtId="164" fontId="0" fillId="2" borderId="0" xfId="1" applyFont="1" applyFill="1" applyAlignment="1">
      <alignment vertical="center" wrapText="1"/>
    </xf>
    <xf numFmtId="164" fontId="3" fillId="0" borderId="0" xfId="1" applyFont="1" applyAlignment="1">
      <alignment vertical="center" wrapText="1"/>
    </xf>
    <xf numFmtId="164" fontId="3" fillId="2" borderId="0" xfId="1" applyFont="1" applyFill="1" applyAlignment="1">
      <alignment vertical="center" wrapText="1"/>
    </xf>
    <xf numFmtId="164" fontId="3" fillId="3" borderId="0" xfId="1" applyFont="1" applyFill="1" applyAlignment="1">
      <alignment vertical="center" wrapText="1"/>
    </xf>
    <xf numFmtId="165" fontId="0" fillId="3" borderId="0" xfId="1" applyNumberFormat="1" applyFont="1" applyFill="1" applyAlignment="1">
      <alignment vertical="center" wrapText="1"/>
    </xf>
    <xf numFmtId="164" fontId="0" fillId="3" borderId="0" xfId="1" applyFont="1" applyFill="1" applyAlignment="1">
      <alignment vertical="center" wrapText="1"/>
    </xf>
    <xf numFmtId="165" fontId="0" fillId="0" borderId="0" xfId="1" applyNumberFormat="1" applyFont="1" applyFill="1" applyAlignment="1">
      <alignment vertical="center" wrapText="1"/>
    </xf>
    <xf numFmtId="164" fontId="0" fillId="0" borderId="0" xfId="1" applyFont="1" applyAlignment="1">
      <alignment horizontal="center" vertical="center" wrapText="1"/>
    </xf>
  </cellXfs>
  <cellStyles count="2">
    <cellStyle name="Dziesiętny" xfId="1" builtinId="3"/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15"/>
  <sheetViews>
    <sheetView tabSelected="1" zoomScaleNormal="100" workbookViewId="0">
      <selection sqref="A1:O1"/>
    </sheetView>
  </sheetViews>
  <sheetFormatPr defaultColWidth="9" defaultRowHeight="20.25" customHeight="1"/>
  <cols>
    <col min="1" max="1" width="9.25" style="1" customWidth="1"/>
    <col min="2" max="2" width="9.125" style="1" bestFit="1" customWidth="1"/>
    <col min="3" max="3" width="12" style="2" customWidth="1"/>
    <col min="4" max="4" width="14.625" style="1" bestFit="1" customWidth="1"/>
    <col min="5" max="5" width="10.375" style="1" bestFit="1" customWidth="1"/>
    <col min="6" max="6" width="14.5" style="1" customWidth="1"/>
    <col min="7" max="7" width="16.375" style="1" customWidth="1"/>
    <col min="8" max="8" width="13.75" style="1" customWidth="1"/>
    <col min="9" max="9" width="16" style="1" customWidth="1"/>
    <col min="10" max="10" width="16" style="3" customWidth="1"/>
    <col min="11" max="11" width="13" style="1" customWidth="1"/>
    <col min="12" max="12" width="14" style="1" customWidth="1"/>
    <col min="13" max="13" width="10.25" style="1" customWidth="1"/>
    <col min="14" max="14" width="14.625" style="1" bestFit="1" customWidth="1"/>
    <col min="15" max="15" width="15" style="3" customWidth="1"/>
    <col min="16" max="16384" width="9" style="1"/>
  </cols>
  <sheetData>
    <row r="1" spans="1:15" ht="20.25" customHeight="1">
      <c r="A1" s="15" t="s">
        <v>20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</row>
    <row r="2" spans="1:15" s="4" customFormat="1" ht="45.75" customHeight="1">
      <c r="A2" s="4" t="s">
        <v>14</v>
      </c>
      <c r="B2" s="4" t="s">
        <v>7</v>
      </c>
      <c r="C2" s="5" t="s">
        <v>8</v>
      </c>
      <c r="D2" s="4" t="s">
        <v>9</v>
      </c>
      <c r="E2" s="7" t="s">
        <v>10</v>
      </c>
      <c r="F2" s="4" t="s">
        <v>11</v>
      </c>
      <c r="G2" s="4" t="s">
        <v>1</v>
      </c>
      <c r="H2" s="4" t="s">
        <v>4</v>
      </c>
      <c r="I2" s="4" t="s">
        <v>0</v>
      </c>
      <c r="J2" s="7" t="s">
        <v>13</v>
      </c>
      <c r="K2" s="4" t="s">
        <v>5</v>
      </c>
      <c r="L2" s="4" t="s">
        <v>2</v>
      </c>
      <c r="M2" s="6" t="s">
        <v>6</v>
      </c>
      <c r="N2" s="4" t="s">
        <v>3</v>
      </c>
      <c r="O2" s="7" t="s">
        <v>12</v>
      </c>
    </row>
    <row r="3" spans="1:15" ht="20.25" customHeight="1">
      <c r="A3" s="9">
        <v>28</v>
      </c>
      <c r="B3" s="2">
        <v>12</v>
      </c>
      <c r="C3" s="14">
        <v>13699</v>
      </c>
      <c r="D3" s="1">
        <f>A3*B3*C3</f>
        <v>4602864</v>
      </c>
      <c r="E3" s="8">
        <v>0.87</v>
      </c>
      <c r="F3" s="3">
        <f t="shared" ref="F3:F8" si="0">4257*1*12</f>
        <v>51084</v>
      </c>
      <c r="G3" s="1">
        <f>D3*E3-F3</f>
        <v>3953407.68</v>
      </c>
      <c r="H3" s="1">
        <f>D3*(1-E3)</f>
        <v>598372.32000000007</v>
      </c>
      <c r="I3" s="1">
        <v>4243800</v>
      </c>
      <c r="J3" s="8">
        <f>G3-I3</f>
        <v>-290392.31999999983</v>
      </c>
      <c r="K3" s="1">
        <v>72000</v>
      </c>
      <c r="L3" s="1">
        <v>400000</v>
      </c>
      <c r="M3" s="1">
        <f t="shared" ref="M3:M9" si="1">L3/C3/12</f>
        <v>2.4332676351071854</v>
      </c>
      <c r="N3" s="1">
        <f t="shared" ref="N3:N9" si="2">I3+K3+L3</f>
        <v>4715800</v>
      </c>
      <c r="O3" s="10">
        <f t="shared" ref="O3:O9" si="3">G3-N3</f>
        <v>-762392.31999999983</v>
      </c>
    </row>
    <row r="4" spans="1:15" ht="20.25" customHeight="1">
      <c r="A4" s="9">
        <v>29</v>
      </c>
      <c r="B4" s="2">
        <v>12</v>
      </c>
      <c r="C4" s="14">
        <v>13699</v>
      </c>
      <c r="D4" s="1">
        <f t="shared" ref="D4:D9" si="4">A4*B4*C4</f>
        <v>4767252</v>
      </c>
      <c r="E4" s="8">
        <v>0.87</v>
      </c>
      <c r="F4" s="3">
        <f t="shared" si="0"/>
        <v>51084</v>
      </c>
      <c r="G4" s="1">
        <f t="shared" ref="G4:G8" si="5">D4*E4-F4</f>
        <v>4096425.2399999998</v>
      </c>
      <c r="H4" s="1">
        <f t="shared" ref="H4:H8" si="6">D4*(1-E4)</f>
        <v>619742.76</v>
      </c>
      <c r="I4" s="1">
        <v>4243800</v>
      </c>
      <c r="J4" s="8">
        <f t="shared" ref="J4:J9" si="7">G4-I4</f>
        <v>-147374.76000000024</v>
      </c>
      <c r="K4" s="1">
        <v>72000</v>
      </c>
      <c r="L4" s="1">
        <v>400000</v>
      </c>
      <c r="M4" s="1">
        <f t="shared" si="1"/>
        <v>2.4332676351071854</v>
      </c>
      <c r="N4" s="1">
        <f t="shared" si="2"/>
        <v>4715800</v>
      </c>
      <c r="O4" s="10">
        <f t="shared" si="3"/>
        <v>-619374.76000000024</v>
      </c>
    </row>
    <row r="5" spans="1:15" ht="20.25" customHeight="1">
      <c r="A5" s="9">
        <v>30</v>
      </c>
      <c r="B5" s="2">
        <v>12</v>
      </c>
      <c r="C5" s="14">
        <v>13699</v>
      </c>
      <c r="D5" s="1">
        <f t="shared" si="4"/>
        <v>4931640</v>
      </c>
      <c r="E5" s="8">
        <v>0.87</v>
      </c>
      <c r="F5" s="3">
        <f t="shared" si="0"/>
        <v>51084</v>
      </c>
      <c r="G5" s="1">
        <f t="shared" si="5"/>
        <v>4239442.8</v>
      </c>
      <c r="H5" s="1">
        <f t="shared" si="6"/>
        <v>641113.20000000007</v>
      </c>
      <c r="I5" s="1">
        <v>4243800</v>
      </c>
      <c r="J5" s="8">
        <f t="shared" si="7"/>
        <v>-4357.2000000001863</v>
      </c>
      <c r="K5" s="1">
        <v>72000</v>
      </c>
      <c r="L5" s="1">
        <v>400000</v>
      </c>
      <c r="M5" s="1">
        <f t="shared" si="1"/>
        <v>2.4332676351071854</v>
      </c>
      <c r="N5" s="1">
        <f t="shared" si="2"/>
        <v>4715800</v>
      </c>
      <c r="O5" s="10">
        <f t="shared" si="3"/>
        <v>-476357.20000000019</v>
      </c>
    </row>
    <row r="6" spans="1:15" ht="20.25" customHeight="1">
      <c r="A6" s="9">
        <v>31</v>
      </c>
      <c r="B6" s="2">
        <v>12</v>
      </c>
      <c r="C6" s="14">
        <v>13699</v>
      </c>
      <c r="D6" s="1">
        <f t="shared" si="4"/>
        <v>5096028</v>
      </c>
      <c r="E6" s="8">
        <v>0.87</v>
      </c>
      <c r="F6" s="3">
        <f t="shared" si="0"/>
        <v>51084</v>
      </c>
      <c r="G6" s="1">
        <f t="shared" si="5"/>
        <v>4382460.3600000003</v>
      </c>
      <c r="H6" s="1">
        <f t="shared" si="6"/>
        <v>662483.64</v>
      </c>
      <c r="I6" s="1">
        <v>4243800</v>
      </c>
      <c r="J6" s="8">
        <f t="shared" si="7"/>
        <v>138660.36000000034</v>
      </c>
      <c r="K6" s="1">
        <v>72000</v>
      </c>
      <c r="L6" s="1">
        <v>400000</v>
      </c>
      <c r="M6" s="1">
        <f t="shared" si="1"/>
        <v>2.4332676351071854</v>
      </c>
      <c r="N6" s="1">
        <f t="shared" si="2"/>
        <v>4715800</v>
      </c>
      <c r="O6" s="10">
        <f t="shared" si="3"/>
        <v>-333339.63999999966</v>
      </c>
    </row>
    <row r="7" spans="1:15" ht="20.25" customHeight="1">
      <c r="A7" s="9">
        <v>32</v>
      </c>
      <c r="B7" s="2">
        <v>12</v>
      </c>
      <c r="C7" s="14">
        <v>13699</v>
      </c>
      <c r="D7" s="1">
        <f t="shared" si="4"/>
        <v>5260416</v>
      </c>
      <c r="E7" s="8">
        <v>0.87</v>
      </c>
      <c r="F7" s="3">
        <f t="shared" si="0"/>
        <v>51084</v>
      </c>
      <c r="G7" s="1">
        <f t="shared" si="5"/>
        <v>4525477.92</v>
      </c>
      <c r="H7" s="1">
        <f t="shared" si="6"/>
        <v>683854.08000000007</v>
      </c>
      <c r="I7" s="1">
        <v>4243800</v>
      </c>
      <c r="J7" s="8">
        <f t="shared" si="7"/>
        <v>281677.91999999993</v>
      </c>
      <c r="K7" s="1">
        <v>72000</v>
      </c>
      <c r="L7" s="1">
        <v>400000</v>
      </c>
      <c r="M7" s="1">
        <f t="shared" si="1"/>
        <v>2.4332676351071854</v>
      </c>
      <c r="N7" s="1">
        <f t="shared" si="2"/>
        <v>4715800</v>
      </c>
      <c r="O7" s="10">
        <f t="shared" si="3"/>
        <v>-190322.08000000007</v>
      </c>
    </row>
    <row r="8" spans="1:15" ht="20.25" customHeight="1">
      <c r="A8" s="9">
        <v>33</v>
      </c>
      <c r="B8" s="2">
        <v>12</v>
      </c>
      <c r="C8" s="14">
        <v>13699</v>
      </c>
      <c r="D8" s="1">
        <f t="shared" si="4"/>
        <v>5424804</v>
      </c>
      <c r="E8" s="8">
        <v>0.87</v>
      </c>
      <c r="F8" s="3">
        <f t="shared" si="0"/>
        <v>51084</v>
      </c>
      <c r="G8" s="1">
        <f t="shared" si="5"/>
        <v>4668495.4799999995</v>
      </c>
      <c r="H8" s="1">
        <f t="shared" si="6"/>
        <v>705224.52</v>
      </c>
      <c r="I8" s="1">
        <v>4243800</v>
      </c>
      <c r="J8" s="8">
        <f t="shared" si="7"/>
        <v>424695.47999999952</v>
      </c>
      <c r="K8" s="1">
        <v>72000</v>
      </c>
      <c r="L8" s="1">
        <v>400000</v>
      </c>
      <c r="M8" s="1">
        <f t="shared" si="1"/>
        <v>2.4332676351071854</v>
      </c>
      <c r="N8" s="1">
        <f t="shared" si="2"/>
        <v>4715800</v>
      </c>
      <c r="O8" s="10">
        <f t="shared" si="3"/>
        <v>-47304.520000000484</v>
      </c>
    </row>
    <row r="9" spans="1:15" ht="20.25" customHeight="1">
      <c r="A9" s="11">
        <v>34</v>
      </c>
      <c r="B9" s="12">
        <v>12</v>
      </c>
      <c r="C9" s="12">
        <v>13699</v>
      </c>
      <c r="D9" s="13">
        <f t="shared" si="4"/>
        <v>5589192</v>
      </c>
      <c r="E9" s="8">
        <v>0.87</v>
      </c>
      <c r="F9" s="13">
        <f>4257*1*12</f>
        <v>51084</v>
      </c>
      <c r="G9" s="13">
        <f>(D9-F9)*E9</f>
        <v>4818153.96</v>
      </c>
      <c r="H9" s="13">
        <f>G9*(1-E9)</f>
        <v>626360.0148</v>
      </c>
      <c r="I9" s="13">
        <v>4243800</v>
      </c>
      <c r="J9" s="13">
        <f t="shared" si="7"/>
        <v>574353.96</v>
      </c>
      <c r="K9" s="13">
        <v>72000</v>
      </c>
      <c r="L9" s="13">
        <v>400000</v>
      </c>
      <c r="M9" s="13">
        <f t="shared" si="1"/>
        <v>2.4332676351071854</v>
      </c>
      <c r="N9" s="13">
        <f t="shared" si="2"/>
        <v>4715800</v>
      </c>
      <c r="O9" s="10">
        <f t="shared" si="3"/>
        <v>102353.95999999996</v>
      </c>
    </row>
    <row r="12" spans="1:15" ht="20.25" customHeight="1">
      <c r="C12" s="2" t="s">
        <v>15</v>
      </c>
      <c r="D12" s="1">
        <f>D9</f>
        <v>5589192</v>
      </c>
    </row>
    <row r="13" spans="1:15" ht="20.25" customHeight="1">
      <c r="C13" s="2" t="s">
        <v>16</v>
      </c>
      <c r="D13" s="1">
        <f>F9</f>
        <v>51084</v>
      </c>
    </row>
    <row r="14" spans="1:15" ht="20.25" customHeight="1">
      <c r="D14" s="1">
        <f>D12-D13</f>
        <v>5538108</v>
      </c>
    </row>
    <row r="15" spans="1:15" ht="33.6" customHeight="1">
      <c r="C15" s="2" t="s">
        <v>18</v>
      </c>
      <c r="D15" s="9">
        <f>D14*0.87</f>
        <v>4818153.96</v>
      </c>
    </row>
  </sheetData>
  <mergeCells count="1">
    <mergeCell ref="A1:O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BE1CBE-8B16-4E33-B740-B2133DFD88FD}">
  <sheetPr>
    <pageSetUpPr fitToPage="1"/>
  </sheetPr>
  <dimension ref="A1:O15"/>
  <sheetViews>
    <sheetView zoomScaleNormal="100" workbookViewId="0">
      <selection sqref="A1:O1"/>
    </sheetView>
  </sheetViews>
  <sheetFormatPr defaultColWidth="9" defaultRowHeight="20.25" customHeight="1"/>
  <cols>
    <col min="1" max="1" width="9.25" style="1" customWidth="1"/>
    <col min="2" max="2" width="9.125" style="1" bestFit="1" customWidth="1"/>
    <col min="3" max="3" width="12" style="2" customWidth="1"/>
    <col min="4" max="4" width="14.625" style="1" bestFit="1" customWidth="1"/>
    <col min="5" max="5" width="10.375" style="1" bestFit="1" customWidth="1"/>
    <col min="6" max="6" width="14.5" style="1" customWidth="1"/>
    <col min="7" max="7" width="16.375" style="1" customWidth="1"/>
    <col min="8" max="8" width="13.75" style="1" customWidth="1"/>
    <col min="9" max="9" width="16" style="1" customWidth="1"/>
    <col min="10" max="10" width="16" style="3" customWidth="1"/>
    <col min="11" max="11" width="13" style="1" customWidth="1"/>
    <col min="12" max="12" width="14" style="1" customWidth="1"/>
    <col min="13" max="13" width="10.25" style="1" customWidth="1"/>
    <col min="14" max="14" width="14.625" style="1" bestFit="1" customWidth="1"/>
    <col min="15" max="15" width="15" style="3" customWidth="1"/>
    <col min="16" max="16384" width="9" style="1"/>
  </cols>
  <sheetData>
    <row r="1" spans="1:15" ht="20.25" customHeight="1">
      <c r="A1" s="15" t="s">
        <v>21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</row>
    <row r="2" spans="1:15" s="4" customFormat="1" ht="45.75" customHeight="1">
      <c r="A2" s="4" t="s">
        <v>14</v>
      </c>
      <c r="B2" s="4" t="s">
        <v>7</v>
      </c>
      <c r="C2" s="5" t="s">
        <v>8</v>
      </c>
      <c r="D2" s="4" t="s">
        <v>9</v>
      </c>
      <c r="E2" s="7" t="s">
        <v>10</v>
      </c>
      <c r="F2" s="4" t="s">
        <v>11</v>
      </c>
      <c r="G2" s="4" t="s">
        <v>1</v>
      </c>
      <c r="H2" s="4" t="s">
        <v>4</v>
      </c>
      <c r="I2" s="4" t="s">
        <v>0</v>
      </c>
      <c r="J2" s="7" t="s">
        <v>13</v>
      </c>
      <c r="K2" s="4" t="s">
        <v>5</v>
      </c>
      <c r="L2" s="4" t="s">
        <v>2</v>
      </c>
      <c r="M2" s="6" t="s">
        <v>6</v>
      </c>
      <c r="N2" s="4" t="s">
        <v>3</v>
      </c>
      <c r="O2" s="7" t="s">
        <v>12</v>
      </c>
    </row>
    <row r="3" spans="1:15" ht="20.25" customHeight="1">
      <c r="A3" s="9">
        <v>28</v>
      </c>
      <c r="B3" s="2">
        <v>12</v>
      </c>
      <c r="C3" s="14">
        <v>13699</v>
      </c>
      <c r="D3" s="1">
        <f>A3*B3*C3</f>
        <v>4602864</v>
      </c>
      <c r="E3" s="8">
        <v>0.86</v>
      </c>
      <c r="F3" s="3">
        <f t="shared" ref="F3:F8" si="0">4257*1*12</f>
        <v>51084</v>
      </c>
      <c r="G3" s="1">
        <f>D3*E3-F3</f>
        <v>3907379.04</v>
      </c>
      <c r="H3" s="1">
        <f>D3*(1-E3)</f>
        <v>644400.96000000008</v>
      </c>
      <c r="I3" s="1">
        <v>4243800</v>
      </c>
      <c r="J3" s="8">
        <f>G3-I3</f>
        <v>-336420.95999999996</v>
      </c>
      <c r="K3" s="1">
        <v>72000</v>
      </c>
      <c r="L3" s="1">
        <v>400000</v>
      </c>
      <c r="M3" s="1">
        <f t="shared" ref="M3:M9" si="1">L3/C3/12</f>
        <v>2.4332676351071854</v>
      </c>
      <c r="N3" s="1">
        <f t="shared" ref="N3:N9" si="2">I3+K3+L3</f>
        <v>4715800</v>
      </c>
      <c r="O3" s="10">
        <f t="shared" ref="O3:O9" si="3">G3-N3</f>
        <v>-808420.96</v>
      </c>
    </row>
    <row r="4" spans="1:15" ht="20.25" customHeight="1">
      <c r="A4" s="9">
        <v>29</v>
      </c>
      <c r="B4" s="2">
        <v>12</v>
      </c>
      <c r="C4" s="14">
        <v>13699</v>
      </c>
      <c r="D4" s="1">
        <f t="shared" ref="D4:D9" si="4">A4*B4*C4</f>
        <v>4767252</v>
      </c>
      <c r="E4" s="8">
        <v>0.86</v>
      </c>
      <c r="F4" s="3">
        <f t="shared" si="0"/>
        <v>51084</v>
      </c>
      <c r="G4" s="1">
        <f t="shared" ref="G4:G8" si="5">D4*E4-F4</f>
        <v>4048752.7199999997</v>
      </c>
      <c r="H4" s="1">
        <f t="shared" ref="H4:H8" si="6">D4*(1-E4)</f>
        <v>667415.28</v>
      </c>
      <c r="I4" s="1">
        <v>4243800</v>
      </c>
      <c r="J4" s="8">
        <f t="shared" ref="J4:J9" si="7">G4-I4</f>
        <v>-195047.28000000026</v>
      </c>
      <c r="K4" s="1">
        <v>72000</v>
      </c>
      <c r="L4" s="1">
        <v>400000</v>
      </c>
      <c r="M4" s="1">
        <f t="shared" si="1"/>
        <v>2.4332676351071854</v>
      </c>
      <c r="N4" s="1">
        <f t="shared" si="2"/>
        <v>4715800</v>
      </c>
      <c r="O4" s="10">
        <f t="shared" si="3"/>
        <v>-667047.28000000026</v>
      </c>
    </row>
    <row r="5" spans="1:15" ht="20.25" customHeight="1">
      <c r="A5" s="9">
        <v>30</v>
      </c>
      <c r="B5" s="2">
        <v>12</v>
      </c>
      <c r="C5" s="14">
        <v>13699</v>
      </c>
      <c r="D5" s="1">
        <f t="shared" si="4"/>
        <v>4931640</v>
      </c>
      <c r="E5" s="8">
        <v>0.86</v>
      </c>
      <c r="F5" s="3">
        <f t="shared" si="0"/>
        <v>51084</v>
      </c>
      <c r="G5" s="1">
        <f t="shared" si="5"/>
        <v>4190126.4000000004</v>
      </c>
      <c r="H5" s="1">
        <f t="shared" si="6"/>
        <v>690429.60000000009</v>
      </c>
      <c r="I5" s="1">
        <v>4243800</v>
      </c>
      <c r="J5" s="8">
        <f t="shared" si="7"/>
        <v>-53673.599999999627</v>
      </c>
      <c r="K5" s="1">
        <v>72000</v>
      </c>
      <c r="L5" s="1">
        <v>400000</v>
      </c>
      <c r="M5" s="1">
        <f t="shared" si="1"/>
        <v>2.4332676351071854</v>
      </c>
      <c r="N5" s="1">
        <f t="shared" si="2"/>
        <v>4715800</v>
      </c>
      <c r="O5" s="10">
        <f t="shared" si="3"/>
        <v>-525673.59999999963</v>
      </c>
    </row>
    <row r="6" spans="1:15" ht="20.25" customHeight="1">
      <c r="A6" s="9">
        <v>31</v>
      </c>
      <c r="B6" s="2">
        <v>12</v>
      </c>
      <c r="C6" s="14">
        <v>13699</v>
      </c>
      <c r="D6" s="1">
        <f t="shared" si="4"/>
        <v>5096028</v>
      </c>
      <c r="E6" s="8">
        <v>0.86</v>
      </c>
      <c r="F6" s="3">
        <f t="shared" si="0"/>
        <v>51084</v>
      </c>
      <c r="G6" s="1">
        <f t="shared" si="5"/>
        <v>4331500.08</v>
      </c>
      <c r="H6" s="1">
        <f t="shared" si="6"/>
        <v>713443.92</v>
      </c>
      <c r="I6" s="1">
        <v>4243800</v>
      </c>
      <c r="J6" s="8">
        <f t="shared" si="7"/>
        <v>87700.080000000075</v>
      </c>
      <c r="K6" s="1">
        <v>72000</v>
      </c>
      <c r="L6" s="1">
        <v>400000</v>
      </c>
      <c r="M6" s="1">
        <f t="shared" si="1"/>
        <v>2.4332676351071854</v>
      </c>
      <c r="N6" s="1">
        <f t="shared" si="2"/>
        <v>4715800</v>
      </c>
      <c r="O6" s="10">
        <f t="shared" si="3"/>
        <v>-384299.91999999993</v>
      </c>
    </row>
    <row r="7" spans="1:15" ht="20.25" customHeight="1">
      <c r="A7" s="9">
        <v>32</v>
      </c>
      <c r="B7" s="2">
        <v>12</v>
      </c>
      <c r="C7" s="14">
        <v>13699</v>
      </c>
      <c r="D7" s="1">
        <f t="shared" si="4"/>
        <v>5260416</v>
      </c>
      <c r="E7" s="8">
        <v>0.86</v>
      </c>
      <c r="F7" s="3">
        <f t="shared" si="0"/>
        <v>51084</v>
      </c>
      <c r="G7" s="1">
        <f t="shared" si="5"/>
        <v>4472873.76</v>
      </c>
      <c r="H7" s="1">
        <f t="shared" si="6"/>
        <v>736458.24000000011</v>
      </c>
      <c r="I7" s="1">
        <v>4243800</v>
      </c>
      <c r="J7" s="8">
        <f t="shared" si="7"/>
        <v>229073.75999999978</v>
      </c>
      <c r="K7" s="1">
        <v>72000</v>
      </c>
      <c r="L7" s="1">
        <v>400000</v>
      </c>
      <c r="M7" s="1">
        <f t="shared" si="1"/>
        <v>2.4332676351071854</v>
      </c>
      <c r="N7" s="1">
        <f t="shared" si="2"/>
        <v>4715800</v>
      </c>
      <c r="O7" s="10">
        <f t="shared" si="3"/>
        <v>-242926.24000000022</v>
      </c>
    </row>
    <row r="8" spans="1:15" ht="20.25" customHeight="1">
      <c r="A8" s="9">
        <v>33</v>
      </c>
      <c r="B8" s="2">
        <v>12</v>
      </c>
      <c r="C8" s="14">
        <v>13699</v>
      </c>
      <c r="D8" s="1">
        <f t="shared" si="4"/>
        <v>5424804</v>
      </c>
      <c r="E8" s="8">
        <v>0.86</v>
      </c>
      <c r="F8" s="3">
        <f t="shared" si="0"/>
        <v>51084</v>
      </c>
      <c r="G8" s="1">
        <f t="shared" si="5"/>
        <v>4614247.4399999995</v>
      </c>
      <c r="H8" s="1">
        <f t="shared" si="6"/>
        <v>759472.56</v>
      </c>
      <c r="I8" s="1">
        <v>4243800</v>
      </c>
      <c r="J8" s="8">
        <f t="shared" si="7"/>
        <v>370447.43999999948</v>
      </c>
      <c r="K8" s="1">
        <v>72000</v>
      </c>
      <c r="L8" s="1">
        <v>400000</v>
      </c>
      <c r="M8" s="1">
        <f t="shared" si="1"/>
        <v>2.4332676351071854</v>
      </c>
      <c r="N8" s="1">
        <f t="shared" si="2"/>
        <v>4715800</v>
      </c>
      <c r="O8" s="10">
        <f t="shared" si="3"/>
        <v>-101552.56000000052</v>
      </c>
    </row>
    <row r="9" spans="1:15" ht="20.25" customHeight="1">
      <c r="A9" s="11">
        <v>34</v>
      </c>
      <c r="B9" s="12">
        <v>12</v>
      </c>
      <c r="C9" s="12">
        <v>13699</v>
      </c>
      <c r="D9" s="13">
        <f t="shared" si="4"/>
        <v>5589192</v>
      </c>
      <c r="E9" s="8">
        <v>0.86</v>
      </c>
      <c r="F9" s="13">
        <f>4257*1*12</f>
        <v>51084</v>
      </c>
      <c r="G9" s="13">
        <f>(D9-F9)*E9</f>
        <v>4762772.88</v>
      </c>
      <c r="H9" s="13">
        <f>G9*(1-E9)</f>
        <v>666788.20320000011</v>
      </c>
      <c r="I9" s="13">
        <v>4243800</v>
      </c>
      <c r="J9" s="13">
        <f t="shared" si="7"/>
        <v>518972.87999999989</v>
      </c>
      <c r="K9" s="13">
        <v>72000</v>
      </c>
      <c r="L9" s="13">
        <v>400000</v>
      </c>
      <c r="M9" s="13">
        <f t="shared" si="1"/>
        <v>2.4332676351071854</v>
      </c>
      <c r="N9" s="13">
        <f t="shared" si="2"/>
        <v>4715800</v>
      </c>
      <c r="O9" s="10">
        <f t="shared" si="3"/>
        <v>46972.879999999888</v>
      </c>
    </row>
    <row r="12" spans="1:15" ht="20.25" customHeight="1">
      <c r="C12" s="2" t="s">
        <v>15</v>
      </c>
      <c r="D12" s="1">
        <f>D9</f>
        <v>5589192</v>
      </c>
    </row>
    <row r="13" spans="1:15" ht="20.25" customHeight="1">
      <c r="C13" s="2" t="s">
        <v>16</v>
      </c>
      <c r="D13" s="1">
        <f>F9</f>
        <v>51084</v>
      </c>
    </row>
    <row r="14" spans="1:15" ht="20.25" customHeight="1">
      <c r="D14" s="1">
        <f>D12-D13</f>
        <v>5538108</v>
      </c>
    </row>
    <row r="15" spans="1:15" ht="33.6" customHeight="1">
      <c r="C15" s="2" t="s">
        <v>17</v>
      </c>
      <c r="D15" s="9">
        <f>D14*0.86</f>
        <v>4762772.88</v>
      </c>
    </row>
  </sheetData>
  <mergeCells count="1">
    <mergeCell ref="A1:O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86113-B4A0-436E-98DC-67F0B7350374}">
  <sheetPr>
    <pageSetUpPr fitToPage="1"/>
  </sheetPr>
  <dimension ref="A1:O15"/>
  <sheetViews>
    <sheetView zoomScaleNormal="100" workbookViewId="0">
      <selection activeCell="I19" sqref="I19"/>
    </sheetView>
  </sheetViews>
  <sheetFormatPr defaultColWidth="9" defaultRowHeight="20.25" customHeight="1"/>
  <cols>
    <col min="1" max="1" width="9.25" style="1" customWidth="1"/>
    <col min="2" max="2" width="9.125" style="1" bestFit="1" customWidth="1"/>
    <col min="3" max="3" width="12" style="2" customWidth="1"/>
    <col min="4" max="4" width="14.625" style="1" bestFit="1" customWidth="1"/>
    <col min="5" max="5" width="10.375" style="1" bestFit="1" customWidth="1"/>
    <col min="6" max="6" width="14.5" style="1" customWidth="1"/>
    <col min="7" max="7" width="16.375" style="1" customWidth="1"/>
    <col min="8" max="8" width="13.75" style="1" customWidth="1"/>
    <col min="9" max="9" width="16" style="1" customWidth="1"/>
    <col min="10" max="10" width="16" style="3" customWidth="1"/>
    <col min="11" max="11" width="13" style="1" customWidth="1"/>
    <col min="12" max="12" width="14" style="1" customWidth="1"/>
    <col min="13" max="13" width="10.25" style="1" customWidth="1"/>
    <col min="14" max="14" width="14.625" style="1" bestFit="1" customWidth="1"/>
    <col min="15" max="15" width="15" style="3" customWidth="1"/>
    <col min="16" max="16384" width="9" style="1"/>
  </cols>
  <sheetData>
    <row r="1" spans="1:15" ht="20.25" customHeight="1">
      <c r="A1" s="15" t="s">
        <v>22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</row>
    <row r="2" spans="1:15" s="4" customFormat="1" ht="45.75" customHeight="1">
      <c r="A2" s="4" t="s">
        <v>14</v>
      </c>
      <c r="B2" s="4" t="s">
        <v>7</v>
      </c>
      <c r="C2" s="5" t="s">
        <v>8</v>
      </c>
      <c r="D2" s="4" t="s">
        <v>9</v>
      </c>
      <c r="E2" s="7" t="s">
        <v>10</v>
      </c>
      <c r="F2" s="4" t="s">
        <v>11</v>
      </c>
      <c r="G2" s="4" t="s">
        <v>1</v>
      </c>
      <c r="H2" s="4" t="s">
        <v>4</v>
      </c>
      <c r="I2" s="4" t="s">
        <v>0</v>
      </c>
      <c r="J2" s="7" t="s">
        <v>13</v>
      </c>
      <c r="K2" s="4" t="s">
        <v>5</v>
      </c>
      <c r="L2" s="4" t="s">
        <v>2</v>
      </c>
      <c r="M2" s="6" t="s">
        <v>6</v>
      </c>
      <c r="N2" s="4" t="s">
        <v>3</v>
      </c>
      <c r="O2" s="7" t="s">
        <v>12</v>
      </c>
    </row>
    <row r="3" spans="1:15" ht="20.25" customHeight="1">
      <c r="A3" s="9">
        <v>28</v>
      </c>
      <c r="B3" s="2">
        <v>12</v>
      </c>
      <c r="C3" s="14">
        <v>13699</v>
      </c>
      <c r="D3" s="1">
        <f>A3*B3*C3</f>
        <v>4602864</v>
      </c>
      <c r="E3" s="8">
        <v>0.85</v>
      </c>
      <c r="F3" s="3">
        <f t="shared" ref="F3:F8" si="0">4257*1*12</f>
        <v>51084</v>
      </c>
      <c r="G3" s="1">
        <f>D3*E3-F3</f>
        <v>3861350.3999999999</v>
      </c>
      <c r="H3" s="1">
        <f>D3*(1-E3)</f>
        <v>690429.60000000009</v>
      </c>
      <c r="I3" s="1">
        <v>4243800</v>
      </c>
      <c r="J3" s="8">
        <f>G3-I3</f>
        <v>-382449.60000000009</v>
      </c>
      <c r="K3" s="1">
        <v>72000</v>
      </c>
      <c r="L3" s="1">
        <v>400000</v>
      </c>
      <c r="M3" s="1">
        <f t="shared" ref="M3:M9" si="1">L3/C3/12</f>
        <v>2.4332676351071854</v>
      </c>
      <c r="N3" s="1">
        <f t="shared" ref="N3:N9" si="2">I3+K3+L3</f>
        <v>4715800</v>
      </c>
      <c r="O3" s="10">
        <f t="shared" ref="O3:O9" si="3">G3-N3</f>
        <v>-854449.60000000009</v>
      </c>
    </row>
    <row r="4" spans="1:15" ht="20.25" customHeight="1">
      <c r="A4" s="9">
        <v>29</v>
      </c>
      <c r="B4" s="2">
        <v>12</v>
      </c>
      <c r="C4" s="14">
        <v>13699</v>
      </c>
      <c r="D4" s="1">
        <f t="shared" ref="D4:D9" si="4">A4*B4*C4</f>
        <v>4767252</v>
      </c>
      <c r="E4" s="8">
        <v>0.85</v>
      </c>
      <c r="F4" s="3">
        <f t="shared" si="0"/>
        <v>51084</v>
      </c>
      <c r="G4" s="1">
        <f t="shared" ref="G4:G8" si="5">D4*E4-F4</f>
        <v>4001080.1999999997</v>
      </c>
      <c r="H4" s="1">
        <f t="shared" ref="H4:H8" si="6">D4*(1-E4)</f>
        <v>715087.80000000016</v>
      </c>
      <c r="I4" s="1">
        <v>4243800</v>
      </c>
      <c r="J4" s="8">
        <f t="shared" ref="J4:J9" si="7">G4-I4</f>
        <v>-242719.80000000028</v>
      </c>
      <c r="K4" s="1">
        <v>72000</v>
      </c>
      <c r="L4" s="1">
        <v>400000</v>
      </c>
      <c r="M4" s="1">
        <f t="shared" si="1"/>
        <v>2.4332676351071854</v>
      </c>
      <c r="N4" s="1">
        <f t="shared" si="2"/>
        <v>4715800</v>
      </c>
      <c r="O4" s="10">
        <f t="shared" si="3"/>
        <v>-714719.80000000028</v>
      </c>
    </row>
    <row r="5" spans="1:15" ht="20.25" customHeight="1">
      <c r="A5" s="9">
        <v>30</v>
      </c>
      <c r="B5" s="2">
        <v>12</v>
      </c>
      <c r="C5" s="14">
        <v>13699</v>
      </c>
      <c r="D5" s="1">
        <f t="shared" si="4"/>
        <v>4931640</v>
      </c>
      <c r="E5" s="8">
        <v>0.85</v>
      </c>
      <c r="F5" s="3">
        <f t="shared" si="0"/>
        <v>51084</v>
      </c>
      <c r="G5" s="1">
        <f t="shared" si="5"/>
        <v>4140810</v>
      </c>
      <c r="H5" s="1">
        <f t="shared" si="6"/>
        <v>739746.00000000012</v>
      </c>
      <c r="I5" s="1">
        <v>4243800</v>
      </c>
      <c r="J5" s="8">
        <f t="shared" si="7"/>
        <v>-102990</v>
      </c>
      <c r="K5" s="1">
        <v>72000</v>
      </c>
      <c r="L5" s="1">
        <v>400000</v>
      </c>
      <c r="M5" s="1">
        <f t="shared" si="1"/>
        <v>2.4332676351071854</v>
      </c>
      <c r="N5" s="1">
        <f t="shared" si="2"/>
        <v>4715800</v>
      </c>
      <c r="O5" s="10">
        <f t="shared" si="3"/>
        <v>-574990</v>
      </c>
    </row>
    <row r="6" spans="1:15" ht="20.25" customHeight="1">
      <c r="A6" s="9">
        <v>31</v>
      </c>
      <c r="B6" s="2">
        <v>12</v>
      </c>
      <c r="C6" s="14">
        <v>13699</v>
      </c>
      <c r="D6" s="1">
        <f t="shared" si="4"/>
        <v>5096028</v>
      </c>
      <c r="E6" s="8">
        <v>0.85</v>
      </c>
      <c r="F6" s="3">
        <f t="shared" si="0"/>
        <v>51084</v>
      </c>
      <c r="G6" s="1">
        <f t="shared" si="5"/>
        <v>4280539.8</v>
      </c>
      <c r="H6" s="1">
        <f t="shared" si="6"/>
        <v>764404.20000000007</v>
      </c>
      <c r="I6" s="1">
        <v>4243800</v>
      </c>
      <c r="J6" s="8">
        <f t="shared" si="7"/>
        <v>36739.799999999814</v>
      </c>
      <c r="K6" s="1">
        <v>72000</v>
      </c>
      <c r="L6" s="1">
        <v>400000</v>
      </c>
      <c r="M6" s="1">
        <f t="shared" si="1"/>
        <v>2.4332676351071854</v>
      </c>
      <c r="N6" s="1">
        <f t="shared" si="2"/>
        <v>4715800</v>
      </c>
      <c r="O6" s="10">
        <f t="shared" si="3"/>
        <v>-435260.20000000019</v>
      </c>
    </row>
    <row r="7" spans="1:15" ht="20.25" customHeight="1">
      <c r="A7" s="9">
        <v>32</v>
      </c>
      <c r="B7" s="2">
        <v>12</v>
      </c>
      <c r="C7" s="14">
        <v>13699</v>
      </c>
      <c r="D7" s="1">
        <f t="shared" si="4"/>
        <v>5260416</v>
      </c>
      <c r="E7" s="8">
        <v>0.85</v>
      </c>
      <c r="F7" s="3">
        <f t="shared" si="0"/>
        <v>51084</v>
      </c>
      <c r="G7" s="1">
        <f t="shared" si="5"/>
        <v>4420269.5999999996</v>
      </c>
      <c r="H7" s="1">
        <f t="shared" si="6"/>
        <v>789062.40000000014</v>
      </c>
      <c r="I7" s="1">
        <v>4243800</v>
      </c>
      <c r="J7" s="8">
        <f t="shared" si="7"/>
        <v>176469.59999999963</v>
      </c>
      <c r="K7" s="1">
        <v>72000</v>
      </c>
      <c r="L7" s="1">
        <v>400000</v>
      </c>
      <c r="M7" s="1">
        <f t="shared" si="1"/>
        <v>2.4332676351071854</v>
      </c>
      <c r="N7" s="1">
        <f t="shared" si="2"/>
        <v>4715800</v>
      </c>
      <c r="O7" s="10">
        <f t="shared" si="3"/>
        <v>-295530.40000000037</v>
      </c>
    </row>
    <row r="8" spans="1:15" ht="20.25" customHeight="1">
      <c r="A8" s="9">
        <v>33</v>
      </c>
      <c r="B8" s="2">
        <v>12</v>
      </c>
      <c r="C8" s="14">
        <v>13699</v>
      </c>
      <c r="D8" s="1">
        <f t="shared" si="4"/>
        <v>5424804</v>
      </c>
      <c r="E8" s="8">
        <v>0.85</v>
      </c>
      <c r="F8" s="3">
        <f t="shared" si="0"/>
        <v>51084</v>
      </c>
      <c r="G8" s="1">
        <f t="shared" si="5"/>
        <v>4559999.3999999994</v>
      </c>
      <c r="H8" s="1">
        <f t="shared" si="6"/>
        <v>813720.60000000009</v>
      </c>
      <c r="I8" s="1">
        <v>4243800</v>
      </c>
      <c r="J8" s="8">
        <f t="shared" si="7"/>
        <v>316199.39999999944</v>
      </c>
      <c r="K8" s="1">
        <v>72000</v>
      </c>
      <c r="L8" s="1">
        <v>400000</v>
      </c>
      <c r="M8" s="1">
        <f t="shared" si="1"/>
        <v>2.4332676351071854</v>
      </c>
      <c r="N8" s="1">
        <f t="shared" si="2"/>
        <v>4715800</v>
      </c>
      <c r="O8" s="10">
        <f t="shared" si="3"/>
        <v>-155800.60000000056</v>
      </c>
    </row>
    <row r="9" spans="1:15" ht="20.25" customHeight="1">
      <c r="A9" s="11">
        <v>34</v>
      </c>
      <c r="B9" s="12">
        <v>12</v>
      </c>
      <c r="C9" s="12">
        <v>13699</v>
      </c>
      <c r="D9" s="13">
        <f t="shared" si="4"/>
        <v>5589192</v>
      </c>
      <c r="E9" s="13">
        <v>0.85</v>
      </c>
      <c r="F9" s="13">
        <f>4257*1*12</f>
        <v>51084</v>
      </c>
      <c r="G9" s="13">
        <f>(D9-F9)*E9</f>
        <v>4707391.8</v>
      </c>
      <c r="H9" s="13">
        <f>G9*(1-E9)</f>
        <v>706108.77</v>
      </c>
      <c r="I9" s="13">
        <v>4243800</v>
      </c>
      <c r="J9" s="13">
        <f t="shared" si="7"/>
        <v>463591.79999999981</v>
      </c>
      <c r="K9" s="13">
        <v>72000</v>
      </c>
      <c r="L9" s="13">
        <v>400000</v>
      </c>
      <c r="M9" s="13">
        <f t="shared" si="1"/>
        <v>2.4332676351071854</v>
      </c>
      <c r="N9" s="13">
        <f t="shared" si="2"/>
        <v>4715800</v>
      </c>
      <c r="O9" s="11">
        <f t="shared" si="3"/>
        <v>-8408.2000000001863</v>
      </c>
    </row>
    <row r="12" spans="1:15" ht="20.25" customHeight="1">
      <c r="C12" s="2" t="s">
        <v>15</v>
      </c>
      <c r="D12" s="1">
        <f>D9</f>
        <v>5589192</v>
      </c>
    </row>
    <row r="13" spans="1:15" ht="20.25" customHeight="1">
      <c r="C13" s="2" t="s">
        <v>16</v>
      </c>
      <c r="D13" s="1">
        <f>F9</f>
        <v>51084</v>
      </c>
    </row>
    <row r="14" spans="1:15" ht="20.25" customHeight="1">
      <c r="D14" s="1">
        <f>D12-D13</f>
        <v>5538108</v>
      </c>
    </row>
    <row r="15" spans="1:15" ht="33.6" customHeight="1">
      <c r="C15" s="2" t="s">
        <v>19</v>
      </c>
      <c r="D15" s="9">
        <f>D14*0.85</f>
        <v>4707391.8</v>
      </c>
    </row>
  </sheetData>
  <mergeCells count="1">
    <mergeCell ref="A1:O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15"/>
  <sheetViews>
    <sheetView zoomScaleNormal="100" workbookViewId="0">
      <selection activeCell="D16" sqref="D16"/>
    </sheetView>
  </sheetViews>
  <sheetFormatPr defaultColWidth="9" defaultRowHeight="20.25" customHeight="1"/>
  <cols>
    <col min="1" max="1" width="9.25" style="1" customWidth="1"/>
    <col min="2" max="2" width="9.125" style="1" bestFit="1" customWidth="1"/>
    <col min="3" max="3" width="12" style="2" bestFit="1" customWidth="1"/>
    <col min="4" max="4" width="14.625" style="1" bestFit="1" customWidth="1"/>
    <col min="5" max="5" width="10.375" style="1" bestFit="1" customWidth="1"/>
    <col min="6" max="6" width="14.5" style="1" customWidth="1"/>
    <col min="7" max="7" width="16.375" style="1" customWidth="1"/>
    <col min="8" max="8" width="13.75" style="1" customWidth="1"/>
    <col min="9" max="9" width="16" style="1" customWidth="1"/>
    <col min="10" max="10" width="16" style="3" customWidth="1"/>
    <col min="11" max="11" width="13" style="1" customWidth="1"/>
    <col min="12" max="12" width="14" style="1" customWidth="1"/>
    <col min="13" max="13" width="10.25" style="1" customWidth="1"/>
    <col min="14" max="14" width="14.625" style="1" bestFit="1" customWidth="1"/>
    <col min="15" max="15" width="15" style="3" customWidth="1"/>
    <col min="16" max="16384" width="9" style="1"/>
  </cols>
  <sheetData>
    <row r="1" spans="1:15" ht="20.25" customHeight="1">
      <c r="A1" s="15" t="s">
        <v>23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</row>
    <row r="2" spans="1:15" s="4" customFormat="1" ht="45.75" customHeight="1">
      <c r="A2" s="4" t="s">
        <v>14</v>
      </c>
      <c r="B2" s="4" t="s">
        <v>7</v>
      </c>
      <c r="C2" s="5" t="s">
        <v>8</v>
      </c>
      <c r="D2" s="4" t="s">
        <v>9</v>
      </c>
      <c r="E2" s="7" t="s">
        <v>10</v>
      </c>
      <c r="F2" s="4" t="s">
        <v>11</v>
      </c>
      <c r="G2" s="4" t="s">
        <v>1</v>
      </c>
      <c r="H2" s="4" t="s">
        <v>4</v>
      </c>
      <c r="I2" s="4" t="s">
        <v>0</v>
      </c>
      <c r="J2" s="7" t="s">
        <v>13</v>
      </c>
      <c r="K2" s="4" t="s">
        <v>5</v>
      </c>
      <c r="L2" s="4" t="s">
        <v>2</v>
      </c>
      <c r="M2" s="6" t="s">
        <v>6</v>
      </c>
      <c r="N2" s="4" t="s">
        <v>3</v>
      </c>
      <c r="O2" s="7" t="s">
        <v>12</v>
      </c>
    </row>
    <row r="3" spans="1:15" ht="20.25" customHeight="1">
      <c r="A3" s="9">
        <v>28</v>
      </c>
      <c r="B3" s="2">
        <v>12</v>
      </c>
      <c r="C3" s="14">
        <v>13699</v>
      </c>
      <c r="D3" s="1">
        <f>A3*B3*C3</f>
        <v>4602864</v>
      </c>
      <c r="E3" s="8">
        <v>0.87</v>
      </c>
      <c r="F3" s="3">
        <f t="shared" ref="F3:F8" si="0">4257*1*12</f>
        <v>51084</v>
      </c>
      <c r="G3" s="1">
        <f>D3*E3-F3</f>
        <v>3953407.68</v>
      </c>
      <c r="H3" s="1">
        <f>D3*(1-E3)</f>
        <v>598372.32000000007</v>
      </c>
      <c r="I3" s="1">
        <v>5092560</v>
      </c>
      <c r="J3" s="8">
        <f>G3-I3</f>
        <v>-1139152.3199999998</v>
      </c>
      <c r="K3" s="1">
        <v>72000</v>
      </c>
      <c r="L3" s="1">
        <v>400000</v>
      </c>
      <c r="M3" s="1">
        <f t="shared" ref="M3:M9" si="1">L3/C3/12</f>
        <v>2.4332676351071854</v>
      </c>
      <c r="N3" s="1">
        <f t="shared" ref="N3:N9" si="2">I3+K3+L3</f>
        <v>5564560</v>
      </c>
      <c r="O3" s="10">
        <f t="shared" ref="O3:O9" si="3">G3-N3</f>
        <v>-1611152.3199999998</v>
      </c>
    </row>
    <row r="4" spans="1:15" ht="20.25" customHeight="1">
      <c r="A4" s="9">
        <v>29</v>
      </c>
      <c r="B4" s="2">
        <v>12</v>
      </c>
      <c r="C4" s="14">
        <v>13699</v>
      </c>
      <c r="D4" s="1">
        <f t="shared" ref="D4:D9" si="4">A4*B4*C4</f>
        <v>4767252</v>
      </c>
      <c r="E4" s="8">
        <v>0.87</v>
      </c>
      <c r="F4" s="3">
        <f t="shared" si="0"/>
        <v>51084</v>
      </c>
      <c r="G4" s="1">
        <f t="shared" ref="G4:G8" si="5">D4*E4-F4</f>
        <v>4096425.2399999998</v>
      </c>
      <c r="H4" s="1">
        <f t="shared" ref="H4:H8" si="6">D4*(1-E4)</f>
        <v>619742.76</v>
      </c>
      <c r="I4" s="1">
        <v>5092560</v>
      </c>
      <c r="J4" s="8">
        <f t="shared" ref="J4:J9" si="7">G4-I4</f>
        <v>-996134.76000000024</v>
      </c>
      <c r="K4" s="1">
        <v>72000</v>
      </c>
      <c r="L4" s="1">
        <v>400000</v>
      </c>
      <c r="M4" s="1">
        <f t="shared" si="1"/>
        <v>2.4332676351071854</v>
      </c>
      <c r="N4" s="1">
        <f t="shared" si="2"/>
        <v>5564560</v>
      </c>
      <c r="O4" s="10">
        <f t="shared" si="3"/>
        <v>-1468134.7600000002</v>
      </c>
    </row>
    <row r="5" spans="1:15" ht="20.25" customHeight="1">
      <c r="A5" s="9">
        <v>30</v>
      </c>
      <c r="B5" s="2">
        <v>12</v>
      </c>
      <c r="C5" s="14">
        <v>13699</v>
      </c>
      <c r="D5" s="1">
        <f t="shared" si="4"/>
        <v>4931640</v>
      </c>
      <c r="E5" s="8">
        <v>0.87</v>
      </c>
      <c r="F5" s="3">
        <f t="shared" si="0"/>
        <v>51084</v>
      </c>
      <c r="G5" s="1">
        <f t="shared" si="5"/>
        <v>4239442.8</v>
      </c>
      <c r="H5" s="1">
        <f t="shared" si="6"/>
        <v>641113.20000000007</v>
      </c>
      <c r="I5" s="1">
        <v>5092560</v>
      </c>
      <c r="J5" s="8">
        <f t="shared" si="7"/>
        <v>-853117.20000000019</v>
      </c>
      <c r="K5" s="1">
        <v>72000</v>
      </c>
      <c r="L5" s="1">
        <v>400000</v>
      </c>
      <c r="M5" s="1">
        <f t="shared" si="1"/>
        <v>2.4332676351071854</v>
      </c>
      <c r="N5" s="1">
        <f t="shared" si="2"/>
        <v>5564560</v>
      </c>
      <c r="O5" s="10">
        <f t="shared" si="3"/>
        <v>-1325117.2000000002</v>
      </c>
    </row>
    <row r="6" spans="1:15" ht="20.25" customHeight="1">
      <c r="A6" s="9">
        <v>31</v>
      </c>
      <c r="B6" s="2">
        <v>12</v>
      </c>
      <c r="C6" s="14">
        <v>13699</v>
      </c>
      <c r="D6" s="1">
        <f t="shared" si="4"/>
        <v>5096028</v>
      </c>
      <c r="E6" s="8">
        <v>0.87</v>
      </c>
      <c r="F6" s="3">
        <f t="shared" si="0"/>
        <v>51084</v>
      </c>
      <c r="G6" s="1">
        <f t="shared" si="5"/>
        <v>4382460.3600000003</v>
      </c>
      <c r="H6" s="1">
        <f t="shared" si="6"/>
        <v>662483.64</v>
      </c>
      <c r="I6" s="1">
        <v>5092560</v>
      </c>
      <c r="J6" s="8">
        <f t="shared" si="7"/>
        <v>-710099.63999999966</v>
      </c>
      <c r="K6" s="1">
        <v>72000</v>
      </c>
      <c r="L6" s="1">
        <v>400000</v>
      </c>
      <c r="M6" s="1">
        <f t="shared" si="1"/>
        <v>2.4332676351071854</v>
      </c>
      <c r="N6" s="1">
        <f t="shared" si="2"/>
        <v>5564560</v>
      </c>
      <c r="O6" s="10">
        <f t="shared" si="3"/>
        <v>-1182099.6399999997</v>
      </c>
    </row>
    <row r="7" spans="1:15" ht="20.25" customHeight="1">
      <c r="A7" s="9">
        <v>32</v>
      </c>
      <c r="B7" s="2">
        <v>12</v>
      </c>
      <c r="C7" s="14">
        <v>13699</v>
      </c>
      <c r="D7" s="1">
        <f t="shared" si="4"/>
        <v>5260416</v>
      </c>
      <c r="E7" s="8">
        <v>0.87</v>
      </c>
      <c r="F7" s="3">
        <f t="shared" si="0"/>
        <v>51084</v>
      </c>
      <c r="G7" s="1">
        <f t="shared" si="5"/>
        <v>4525477.92</v>
      </c>
      <c r="H7" s="1">
        <f t="shared" si="6"/>
        <v>683854.08000000007</v>
      </c>
      <c r="I7" s="1">
        <v>5092560</v>
      </c>
      <c r="J7" s="8">
        <f t="shared" si="7"/>
        <v>-567082.08000000007</v>
      </c>
      <c r="K7" s="1">
        <v>72000</v>
      </c>
      <c r="L7" s="1">
        <v>400000</v>
      </c>
      <c r="M7" s="1">
        <f t="shared" si="1"/>
        <v>2.4332676351071854</v>
      </c>
      <c r="N7" s="1">
        <f t="shared" si="2"/>
        <v>5564560</v>
      </c>
      <c r="O7" s="10">
        <f t="shared" si="3"/>
        <v>-1039082.0800000001</v>
      </c>
    </row>
    <row r="8" spans="1:15" ht="20.25" customHeight="1">
      <c r="A8" s="9">
        <v>33</v>
      </c>
      <c r="B8" s="2">
        <v>12</v>
      </c>
      <c r="C8" s="14">
        <v>13699</v>
      </c>
      <c r="D8" s="1">
        <f t="shared" si="4"/>
        <v>5424804</v>
      </c>
      <c r="E8" s="8">
        <v>0.87</v>
      </c>
      <c r="F8" s="3">
        <f t="shared" si="0"/>
        <v>51084</v>
      </c>
      <c r="G8" s="1">
        <f t="shared" si="5"/>
        <v>4668495.4799999995</v>
      </c>
      <c r="H8" s="1">
        <f t="shared" si="6"/>
        <v>705224.52</v>
      </c>
      <c r="I8" s="1">
        <v>5092560</v>
      </c>
      <c r="J8" s="8">
        <f t="shared" si="7"/>
        <v>-424064.52000000048</v>
      </c>
      <c r="K8" s="1">
        <v>72000</v>
      </c>
      <c r="L8" s="1">
        <v>400000</v>
      </c>
      <c r="M8" s="1">
        <f t="shared" si="1"/>
        <v>2.4332676351071854</v>
      </c>
      <c r="N8" s="1">
        <f t="shared" si="2"/>
        <v>5564560</v>
      </c>
      <c r="O8" s="10">
        <f t="shared" si="3"/>
        <v>-896064.52000000048</v>
      </c>
    </row>
    <row r="9" spans="1:15" ht="20.25" customHeight="1">
      <c r="A9" s="11">
        <v>34</v>
      </c>
      <c r="B9" s="12">
        <v>12</v>
      </c>
      <c r="C9" s="12">
        <v>13699</v>
      </c>
      <c r="D9" s="13">
        <f t="shared" si="4"/>
        <v>5589192</v>
      </c>
      <c r="E9" s="13">
        <v>0.87</v>
      </c>
      <c r="F9" s="13">
        <f>4257*1*12</f>
        <v>51084</v>
      </c>
      <c r="G9" s="13">
        <f>(D9-F9)*E9</f>
        <v>4818153.96</v>
      </c>
      <c r="H9" s="13">
        <f>G9*(1-E9)</f>
        <v>626360.0148</v>
      </c>
      <c r="I9" s="13">
        <v>5092560</v>
      </c>
      <c r="J9" s="13">
        <f t="shared" si="7"/>
        <v>-274406.04000000004</v>
      </c>
      <c r="K9" s="13">
        <v>72000</v>
      </c>
      <c r="L9" s="13">
        <v>400000</v>
      </c>
      <c r="M9" s="13">
        <f t="shared" si="1"/>
        <v>2.4332676351071854</v>
      </c>
      <c r="N9" s="13">
        <f t="shared" si="2"/>
        <v>5564560</v>
      </c>
      <c r="O9" s="10">
        <f t="shared" si="3"/>
        <v>-746406.04</v>
      </c>
    </row>
    <row r="12" spans="1:15" ht="20.25" customHeight="1">
      <c r="C12" s="2" t="s">
        <v>15</v>
      </c>
      <c r="D12" s="1">
        <f>D9</f>
        <v>5589192</v>
      </c>
      <c r="F12" s="1">
        <f>D9-F9</f>
        <v>5538108</v>
      </c>
    </row>
    <row r="13" spans="1:15" ht="20.25" customHeight="1">
      <c r="C13" s="2" t="s">
        <v>16</v>
      </c>
      <c r="D13" s="1">
        <f>F9</f>
        <v>51084</v>
      </c>
      <c r="F13" s="1">
        <f>F12*E9</f>
        <v>4818153.96</v>
      </c>
    </row>
    <row r="14" spans="1:15" ht="20.25" customHeight="1">
      <c r="D14" s="1">
        <f>D12-D13</f>
        <v>5538108</v>
      </c>
    </row>
    <row r="15" spans="1:15" ht="33.6" customHeight="1">
      <c r="C15" s="2" t="s">
        <v>18</v>
      </c>
      <c r="D15" s="9">
        <f>D14*0.87</f>
        <v>4818153.96</v>
      </c>
    </row>
  </sheetData>
  <mergeCells count="1">
    <mergeCell ref="A1:O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MIN WART.UMOWY ŚCIĄGALNOŚĆ 87%</vt:lpstr>
      <vt:lpstr>ŚCIĄGALNOŚĆ 86%</vt:lpstr>
      <vt:lpstr>ŚCIĄGALNOŚĆ 85%</vt:lpstr>
      <vt:lpstr>MAX WARTOŚĆ UMOWY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</dc:creator>
  <cp:lastModifiedBy>Gmina Mykanów</cp:lastModifiedBy>
  <cp:lastPrinted>2024-10-15T13:56:01Z</cp:lastPrinted>
  <dcterms:created xsi:type="dcterms:W3CDTF">2020-07-08T10:39:24Z</dcterms:created>
  <dcterms:modified xsi:type="dcterms:W3CDTF">2024-10-15T14:09:04Z</dcterms:modified>
</cp:coreProperties>
</file>